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puts" sheetId="1" state="visible" r:id="rId1"/>
    <sheet xmlns:r="http://schemas.openxmlformats.org/officeDocument/2006/relationships" name="Monthly Results" sheetId="2" state="visible" r:id="rId2"/>
    <sheet xmlns:r="http://schemas.openxmlformats.org/officeDocument/2006/relationships" name="Definitions" sheetId="3" state="visible" r:id="rId3"/>
  </sheets>
  <definedNames>
    <definedName name="_xlnm.Print_Area" localSheetId="0">'Inputs'!$A$1:$E$28</definedName>
    <definedName name="_xlnm.Print_Area" localSheetId="1">'Monthly Results'!$A$1:$E$28</definedName>
    <definedName name="_xlnm.Print_Area" localSheetId="2">'Definitions'!$A$1:$E$16</definedName>
  </definedNames>
  <calcPr calcId="191029" calcMode="auto" fullCalcOnLoad="1" forceFullCalc="1"/>
</workbook>
</file>

<file path=xl/styles.xml><?xml version="1.0" encoding="utf-8"?>
<styleSheet xmlns="http://schemas.openxmlformats.org/spreadsheetml/2006/main">
  <numFmts count="2">
    <numFmt numFmtId="164" formatCode="$#,##0.00;[Red]-$#,##0.00"/>
    <numFmt numFmtId="165" formatCode="0.0%"/>
  </numFmts>
  <fonts count="8">
    <font>
      <name val="Calibri"/>
      <family val="2"/>
      <color theme="1"/>
      <sz val="11"/>
      <scheme val="minor"/>
    </font>
    <font>
      <name val="Calibri"/>
      <b val="1"/>
      <color rgb="00FFFFFF"/>
      <sz val="16"/>
    </font>
    <font>
      <name val="Calibri"/>
      <b val="1"/>
      <color rgb="0024123D"/>
      <sz val="18"/>
    </font>
    <font>
      <name val="Calibri"/>
      <b val="1"/>
      <color rgb="006417D1"/>
    </font>
    <font>
      <name val="Calibri"/>
      <b val="1"/>
      <color rgb="00FFFFFF"/>
    </font>
    <font>
      <name val="Calibri"/>
      <b val="1"/>
      <color rgb="0024123D"/>
    </font>
    <font>
      <b val="1"/>
      <color rgb="006417D1"/>
    </font>
    <font>
      <name val="Calibri"/>
      <color rgb="0024123D"/>
      <sz val="11"/>
    </font>
  </fonts>
  <fills count="6">
    <fill>
      <patternFill/>
    </fill>
    <fill>
      <patternFill patternType="gray125"/>
    </fill>
    <fill>
      <patternFill patternType="solid">
        <fgColor rgb="006417D1"/>
      </patternFill>
    </fill>
    <fill>
      <patternFill patternType="solid">
        <fgColor rgb="00EEE5FF"/>
      </patternFill>
    </fill>
    <fill>
      <patternFill patternType="solid">
        <fgColor rgb="0024123D"/>
      </patternFill>
    </fill>
    <fill>
      <patternFill patternType="solid">
        <fgColor rgb="00E1F2E8"/>
      </patternFill>
    </fill>
  </fills>
  <borders count="1">
    <border>
      <left/>
      <right/>
      <top/>
      <bottom/>
      <diagonal/>
    </border>
  </borders>
  <cellStyleXfs count="1">
    <xf numFmtId="0" fontId="0" fillId="0" borderId="0"/>
  </cellStyleXfs>
  <cellXfs count="15">
    <xf numFmtId="0" fontId="0" fillId="0" borderId="0" pivotButton="0" quotePrefix="0" xfId="0"/>
    <xf numFmtId="0" fontId="1" fillId="2" borderId="0" pivotButton="0" quotePrefix="0" xfId="0"/>
    <xf numFmtId="0" fontId="2" fillId="0" borderId="0" pivotButton="0" quotePrefix="0" xfId="0"/>
    <xf numFmtId="0" fontId="0" fillId="0" borderId="0" applyAlignment="1" pivotButton="0" quotePrefix="0" xfId="0">
      <alignment wrapText="1"/>
    </xf>
    <xf numFmtId="0" fontId="3" fillId="3" borderId="0" applyProtection="1" pivotButton="0" quotePrefix="0" xfId="0">
      <protection locked="0" hidden="0"/>
    </xf>
    <xf numFmtId="2" fontId="3" fillId="3" borderId="0" applyProtection="1" pivotButton="0" quotePrefix="0" xfId="0">
      <protection locked="0" hidden="0"/>
    </xf>
    <xf numFmtId="0" fontId="0" fillId="0" borderId="0" applyAlignment="1" pivotButton="0" quotePrefix="0" xfId="0">
      <alignment vertical="center" wrapText="1"/>
    </xf>
    <xf numFmtId="164" fontId="3" fillId="3" borderId="0" applyProtection="1" pivotButton="0" quotePrefix="0" xfId="0">
      <protection locked="0" hidden="0"/>
    </xf>
    <xf numFmtId="0" fontId="7" fillId="0" borderId="0" pivotButton="0" quotePrefix="0" xfId="0"/>
    <xf numFmtId="0" fontId="4" fillId="4" borderId="0" pivotButton="0" quotePrefix="0" xfId="0"/>
    <xf numFmtId="2" fontId="0" fillId="0" borderId="0" pivotButton="0" quotePrefix="0" xfId="0"/>
    <xf numFmtId="165" fontId="0" fillId="0" borderId="0" pivotButton="0" quotePrefix="0" xfId="0"/>
    <xf numFmtId="164" fontId="0" fillId="0" borderId="0" pivotButton="0" quotePrefix="0" xfId="0"/>
    <xf numFmtId="0" fontId="5" fillId="5" borderId="0" pivotButton="0" quotePrefix="0" xfId="0"/>
    <xf numFmtId="164" fontId="5"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ns0:worksheet xmlns:ns0="http://schemas.openxmlformats.org/spreadsheetml/2006/main">
  <ns0:sheetPr>
    <ns0:outlinePr summaryBelow="1" summaryRight="0"/>
    <ns0:pageSetUpPr fitToPage="1"/>
  </ns0:sheetPr>
  <ns0:dimension ref="A1:E28"/>
  <ns0:sheetViews>
    <ns0:sheetView showGridLines="0" workbookViewId="0">
      <ns0:pane xSplit="1" ySplit="8" topLeftCell="B9" activePane="bottomRight" state="frozen"/>
      <ns0:selection pane="topRight"/>
      <ns0:selection pane="bottomLeft"/>
      <ns0:selection pane="bottomRight" activeCell="A1" sqref="A1"/>
    </ns0:sheetView>
  </ns0:sheetViews>
  <ns0:sheetFormatPr baseColWidth="8" defaultRowHeight="15"/>
  <ns0:cols>
    <ns0:col width="36" customWidth="1" min="1" max="1"/>
    <ns0:col width="22" customWidth="1" min="2" max="2"/>
    <ns0:col width="22" customWidth="1" min="3" max="3"/>
    <ns0:col width="22" customWidth="1" min="4" max="4"/>
    <ns0:col width="22" customWidth="1" min="5" max="5"/>
  </ns0:cols>
  <ns0:sheetData>
    <ns0:row r="1">
      <ns0:c r="A1" s="1" t="inlineStr">
        <ns0:is>
          <ns0:t>TECHVESTOR | Dennis</ns0:t>
        </ns0:is>
      </ns0:c>
    </ns0:row>
    <ns0:row r="2">
      <ns0:c r="A2" s="2" t="inlineStr">
        <ns0:is>
          <ns0:t>Editable monthly assumptions</ns0:t>
        </ns0:is>
      </ns0:c>
    </ns0:row>
    <ns0:row r="3" ht="30" customHeight="1">
      <ns0:c r="A3" s="3" t="inlineStr">
        <ns0:is>
          <ns0:t>Monthly USD • Hypothetical editable assumptions, not a forecast or promise</ns0:t>
        </ns0:is>
      </ns0:c>
    </ns0:row>
    <ns0:row r="4"/>
    <ns0:row r="5"/>
    <ns0:row r="6">
      <ns0:c r="A6" t="inlineStr">
        <ns0:is>
          <ns0:t>Selected scenario</ns0:t>
        </ns0:is>
      </ns0:c>
      <ns0:c r="B6" s="4" t="inlineStr">
        <ns0:is>
          <ns0:t>Base</ns0:t>
        </ns0:is>
      </ns0:c>
      <ns0:c r="C6" t="inlineStr">
        <ns0:is>
          <ns0:t>Select Base, Conservative, or Upside.</ns0:t>
        </ns0:is>
      </ns0:c>
    </ns0:row>
    <ns0:row r="7"/>
    <ns0:row r="8"/>
    <ns0:row r="9" ht="33" customHeight="1">
      <ns0:c r="A9" t="inlineStr">
        <ns0:is>
          <ns0:t>Nights offered</ns0:t>
        </ns0:is>
      </ns0:c>
      <ns0:c r="B9" s="5" t="n">
        <ns0:v>30</ns0:v>
      </ns0:c>
      <ns0:c r="C9" s="6" t="inlineStr">
        <ns0:is>
          <ns0:t>Available nights this month; fractional values allowed.</ns0:t>
        </ns0:is>
      </ns0:c>
    </ns0:row>
    <ns0:row r="10" ht="33" customHeight="1">
      <ns0:c r="A10" t="inlineStr">
        <ns0:is>
          <ns0:t>Occupancy (%)</ns0:t>
        </ns0:is>
      </ns0:c>
      <ns0:c r="B10" s="5" t="n">
        <ns0:v>60</ns0:v>
      </ns0:c>
      <ns0:c r="C10" s="6" t="inlineStr">
        <ns0:is>
          <ns0:t>Enter 60 for 60%; scenario occupancy is capped at 100%.</ns0:t>
        </ns0:is>
      </ns0:c>
    </ns0:row>
    <ns0:row r="11" ht="33" customHeight="1">
      <ns0:c r="A11" t="inlineStr">
        <ns0:is>
          <ns0:t>Nightly rate ($)</ns0:t>
        </ns0:is>
      </ns0:c>
      <ns0:c r="B11" s="7" t="n">
        <ns0:v>200</ns0:v>
      </ns0:c>
      <ns0:c r="C11" s="6" t="inlineStr">
        <ns0:is>
          <ns0:t>Room revenue per booked night, before scenario adjustment.</ns0:t>
        </ns0:is>
      </ns0:c>
    </ns0:row>
    <ns0:row r="12" ht="33" customHeight="1">
      <ns0:c r="A12" t="inlineStr">
        <ns0:is>
          <ns0:t>Charges per stay ($)</ns0:t>
        </ns0:is>
      </ns0:c>
      <ns0:c r="B12" s="7" t="n">
        <ns0:v>100</ns0:v>
      </ns0:c>
      <ns0:c r="C12" s="6" t="inlineStr">
        <ns0:is>
          <ns0:t>Guest charges collected per stay; included in gross revenue.</ns0:t>
        </ns0:is>
      </ns0:c>
    </ns0:row>
    <ns0:row r="13" ht="33" customHeight="1">
      <ns0:c r="A13" t="inlineStr">
        <ns0:is>
          <ns0:t>Average stay (nights)</ns0:t>
        </ns0:is>
      </ns0:c>
      <ns0:c r="B13" s="5" t="n">
        <ns0:v>3</ns0:v>
      </ns0:c>
      <ns0:c r="C13" s="6" t="inlineStr">
        <ns0:is>
          <ns0:t>Positive average booked nights per stay; expected stays can be fractional.</ns0:t>
        </ns0:is>
      </ns0:c>
    </ns0:row>
    <ns0:row r="14" ht="33" customHeight="1">
      <ns0:c r="A14" t="inlineStr">
        <ns0:is>
          <ns0:t>Host fee (% of gross)</ns0:t>
        </ns0:is>
      </ns0:c>
      <ns0:c r="B14" s="5" t="n">
        <ns0:v>3</ns0:v>
      </ns0:c>
      <ns0:c r="C14" s="6" t="inlineStr">
        <ns0:is>
          <ns0:t>Platform host fee; enter 3 for 3% of gross.</ns0:t>
        </ns0:is>
      </ns0:c>
    </ns0:row>
    <ns0:row r="15" ht="33" customHeight="1">
      <ns0:c r="A15" t="inlineStr">
        <ns0:is>
          <ns0:t>Cohost fee (% of gross)</ns0:t>
        </ns0:is>
      </ns0:c>
      <ns0:c r="B15" s="5" t="n">
        <ns0:v>10</ns0:v>
      </ns0:c>
      <ns0:c r="C15" s="6" t="inlineStr">
        <ns0:is>
          <ns0:t>Cohost fee calculated separately on gross, not payout.</ns0:t>
        </ns0:is>
      </ns0:c>
    </ns0:row>
    <ns0:row r="16" ht="33" customHeight="1">
      <ns0:c r="A16" t="inlineStr">
        <ns0:is>
          <ns0:t>Fixed operating costs ($)</ns0:t>
        </ns0:is>
      </ns0:c>
      <ns0:c r="B16" s="7" t="n">
        <ns0:v>1000</ns0:v>
      </ns0:c>
      <ns0:c r="C16" s="6" t="inlineStr">
        <ns0:is>
          <ns0:t>Monthly operating costs, excluding platform/cohost fees, reserves and debt.</ns0:t>
        </ns0:is>
      </ns0:c>
    </ns0:row>
    <ns0:row r="17" ht="33" customHeight="1">
      <ns0:c r="A17" t="inlineStr">
        <ns0:is>
          <ns0:t>Operating cost per stay ($)</ns0:t>
        </ns0:is>
      </ns0:c>
      <ns0:c r="B17" s="7" t="n">
        <ns0:v>80</ns0:v>
      </ns0:c>
      <ns0:c r="C17" s="6" t="inlineStr">
        <ns0:is>
          <ns0:t>Per-stay operating cost, independent of guest charges.</ns0:t>
        </ns0:is>
      </ns0:c>
    </ns0:row>
    <ns0:row r="18" ht="33" customHeight="1">
      <ns0:c r="A18" t="inlineStr">
        <ns0:is>
          <ns0:t>Operating cost per night ($)</ns0:t>
        </ns0:is>
      </ns0:c>
      <ns0:c r="B18" s="7" t="n">
        <ns0:v>10</ns0:v>
      </ns0:c>
      <ns0:c r="C18" s="6" t="inlineStr">
        <ns0:is>
          <ns0:t>Operating cost per booked night.</ns0:t>
        </ns0:is>
      </ns0:c>
    </ns0:row>
    <ns0:row r="19" ht="33" customHeight="1">
      <ns0:c r="A19" t="inlineStr">
        <ns0:is>
          <ns0:t>Additional management fee (%)</ns0:t>
        </ns0:is>
      </ns0:c>
      <ns0:c r="B19" s="5" t="n">
        <ns0:v>0</ns0:v>
      </ns0:c>
      <ns0:c r="C19" s="6" t="inlineStr">
        <ns0:is>
          <ns0:t>Additional fee on gross only; do not duplicate cohost costs.</ns0:t>
        </ns0:is>
      </ns0:c>
    </ns0:row>
    <ns0:row r="20" ht="33" customHeight="1">
      <ns0:c r="A20" t="inlineStr">
        <ns0:is>
          <ns0:t>Monthly reserve ($)</ns0:t>
        </ns0:is>
      </ns0:c>
      <ns0:c r="B20" s="7" t="n">
        <ns0:v>300</ns0:v>
      </ns0:c>
      <ns0:c r="C20" s="6" t="inlineStr">
        <ns0:is>
          <ns0:t>Cash set aside below NOI; not an operating expense here.</ns0:t>
        </ns0:is>
      </ns0:c>
    </ns0:row>
    <ns0:row r="21" ht="33" customHeight="1">
      <ns0:c r="A21" t="inlineStr">
        <ns0:is>
          <ns0:t>Monthly loan principal ($)</ns0:t>
        </ns0:is>
      </ns0:c>
      <ns0:c r="B21" s="7" t="n">
        <ns0:v>500</ns0:v>
      </ns0:c>
      <ns0:c r="C21" s="6" t="inlineStr">
        <ns0:is>
          <ns0:t>Principal repayment below NOI.</ns0:t>
        </ns0:is>
      </ns0:c>
    </ns0:row>
    <ns0:row r="22" ht="33" customHeight="1">
      <ns0:c r="A22" t="inlineStr">
        <ns0:is>
          <ns0:t>Monthly loan interest ($)</ns0:t>
        </ns0:is>
      </ns0:c>
      <ns0:c r="B22" s="7" t="n">
        <ns0:v>400</ns0:v>
      </ns0:c>
      <ns0:c r="C22" s="6" t="inlineStr">
        <ns0:is>
          <ns0:t>Interest payment below NOI in this model.</ns0:t>
        </ns0:is>
      </ns0:c>
    </ns0:row>
    <ns0:row r="23"/>
    <ns0:row r="24"/>
    <ns0:row r="25">
      <ns0:c r="A25" s="3" t="inlineStr">
        <ns0:is>
          <ns0:t>Purple cells are editable. Fees use whole percentages (3 means 3%).</ns0:t>
        </ns0:is>
      </ns0:c>
    </ns0:row>
    <ns0:row r="26"/>
    <ns0:row r="27">
      <ns0:c r="A27" s="3" t="inlineStr">
        <ns0:is>
          <ns0:t>Use property-specific assumptions. Fractional booked nights and stays are intentional expected values. All operating and financing assumptions are monthly.</ns0:t>
        </ns0:is>
      </ns0:c>
    </ns0:row>
    <ns0:row r="28"/>
  </ns0:sheetData>
  <ns0:mergeCells count="20">
    <ns0:mergeCell ref="C16:E16"/>
    <ns0:mergeCell ref="A27:E28"/>
    <ns0:mergeCell ref="C22:E22"/>
    <ns0:mergeCell ref="C9:E9"/>
    <ns0:mergeCell ref="A1:E1"/>
    <ns0:mergeCell ref="C21:E21"/>
    <ns0:mergeCell ref="C12:E12"/>
    <ns0:mergeCell ref="C11:E11"/>
    <ns0:mergeCell ref="A25:E25"/>
    <ns0:mergeCell ref="C17:E17"/>
    <ns0:mergeCell ref="A3:E3"/>
    <ns0:mergeCell ref="C13:E13"/>
    <ns0:mergeCell ref="A2:E2"/>
    <ns0:mergeCell ref="C19:E19"/>
    <ns0:mergeCell ref="C18:E18"/>
    <ns0:mergeCell ref="C15:E15"/>
    <ns0:mergeCell ref="C6:E6"/>
    <ns0:mergeCell ref="C14:E14"/>
    <ns0:mergeCell ref="C20:E20"/>
    <ns0:mergeCell ref="C10:E10"/>
  </ns0:mergeCells>
  <ns0:dataValidations count="15">
    <ns0:dataValidation sqref="B9" showDropDown="0" showInputMessage="0" showErrorMessage="1" allowBlank="0" errorTitle="Invalid input" error="Enter nights offered from 0 to 31." type="decimal" errorStyle="stop" operator="between">
      <ns0:formula1>0</ns0:formula1>
      <ns0:formula2>31</ns0:formula2>
    </ns0:dataValidation>
    <ns0:dataValidation sqref="B10" showDropDown="0" showInputMessage="0" showErrorMessage="1" allowBlank="0" errorTitle="Invalid input" error="Enter a number from 0 to 100." type="decimal" errorStyle="stop" operator="between">
      <ns0:formula1>0</ns0:formula1>
      <ns0:formula2>100</ns0:formula2>
    </ns0:dataValidation>
    <ns0:dataValidation sqref="B11" showDropDown="0" showInputMessage="0" showErrorMessage="1" allowBlank="0" errorTitle="Invalid input" error="Enter a nonnegative number." type="decimal" errorStyle="stop" operator="greaterThanOrEqual">
      <ns0:formula1>0</ns0:formula1>
    </ns0:dataValidation>
    <ns0:dataValidation sqref="B12" showDropDown="0" showInputMessage="0" showErrorMessage="1" allowBlank="0" errorTitle="Invalid input" error="Enter a nonnegative number." type="decimal" errorStyle="stop" operator="greaterThanOrEqual">
      <ns0:formula1>0</ns0:formula1>
    </ns0:dataValidation>
    <ns0:dataValidation sqref="B13" showDropDown="0" showInputMessage="0" showErrorMessage="1" allowBlank="0" errorTitle="Invalid input" error="Average stay must be at least 0.01 nights." type="decimal" errorStyle="stop" operator="greaterThanOrEqual">
      <ns0:formula1>0.01</ns0:formula1>
    </ns0:dataValidation>
    <ns0:dataValidation sqref="B14" showDropDown="0" showInputMessage="0" showErrorMessage="1" allowBlank="0" errorTitle="Invalid input" error="Enter fees from 0 to 100; host and cohost fees combined must not exceed 100%." type="custom" errorStyle="stop">
      <ns0:formula1>AND(ISNUMBER(B14),B14&gt;=0,B14&lt;=100,SUM($B$14:$B$15)&lt;=100)</ns0:formula1>
    </ns0:dataValidation>
    <ns0:dataValidation sqref="B15" showDropDown="0" showInputMessage="0" showErrorMessage="1" allowBlank="0" errorTitle="Invalid input" error="Enter fees from 0 to 100; host and cohost fees combined must not exceed 100%." type="custom" errorStyle="stop">
      <ns0:formula1>AND(ISNUMBER(B15),B15&gt;=0,B15&lt;=100,SUM($B$14:$B$15)&lt;=100)</ns0:formula1>
    </ns0:dataValidation>
    <ns0:dataValidation sqref="B16" showDropDown="0" showInputMessage="0" showErrorMessage="1" allowBlank="0" errorTitle="Invalid input" error="Enter a nonnegative number." type="decimal" errorStyle="stop" operator="greaterThanOrEqual">
      <ns0:formula1>0</ns0:formula1>
    </ns0:dataValidation>
    <ns0:dataValidation sqref="B17" showDropDown="0" showInputMessage="0" showErrorMessage="1" allowBlank="0" errorTitle="Invalid input" error="Enter a nonnegative number." type="decimal" errorStyle="stop" operator="greaterThanOrEqual">
      <ns0:formula1>0</ns0:formula1>
    </ns0:dataValidation>
    <ns0:dataValidation sqref="B18" showDropDown="0" showInputMessage="0" showErrorMessage="1" allowBlank="0" errorTitle="Invalid input" error="Enter a nonnegative number." type="decimal" errorStyle="stop" operator="greaterThanOrEqual">
      <ns0:formula1>0</ns0:formula1>
    </ns0:dataValidation>
    <ns0:dataValidation sqref="B19" showDropDown="0" showInputMessage="0" showErrorMessage="1" allowBlank="0" errorTitle="Invalid input" error="Enter a number from 0 to 100." type="decimal" errorStyle="stop" operator="between">
      <ns0:formula1>0</ns0:formula1>
      <ns0:formula2>100</ns0:formula2>
    </ns0:dataValidation>
    <ns0:dataValidation sqref="B20" showDropDown="0" showInputMessage="0" showErrorMessage="1" allowBlank="0" errorTitle="Invalid input" error="Enter a nonnegative number." type="decimal" errorStyle="stop" operator="greaterThanOrEqual">
      <ns0:formula1>0</ns0:formula1>
    </ns0:dataValidation>
    <ns0:dataValidation sqref="B21" showDropDown="0" showInputMessage="0" showErrorMessage="1" allowBlank="0" errorTitle="Invalid input" error="Enter a nonnegative number." type="decimal" errorStyle="stop" operator="greaterThanOrEqual">
      <ns0:formula1>0</ns0:formula1>
    </ns0:dataValidation>
    <ns0:dataValidation sqref="B22" showDropDown="0" showInputMessage="0" showErrorMessage="1" allowBlank="0" errorTitle="Invalid input" error="Enter a nonnegative number." type="decimal" errorStyle="stop" operator="greaterThanOrEqual">
      <ns0:formula1>0</ns0:formula1>
    </ns0:dataValidation>
    <ns0:dataValidation sqref="B6" showDropDown="0" showInputMessage="0" showErrorMessage="1" allowBlank="0" error="Choose a listed scenario." type="list" errorStyle="stop">
      <ns0:formula1>"Base,Conservative,Upside"</ns0:formula1>
    </ns0:dataValidation>
  </ns0:dataValidations>
  <ns0:printOptions horizontalCentered="1"/>
  <ns0:pageMargins left="0.75" right="0.75" top="1" bottom="1" header="0.5" footer="0.5"/>
  <ns0:pageSetup orientation="landscape" paperSize="9" fitToHeight="1" fitToWidth="1"/>
</ns0:worksheet>
</file>

<file path=xl/worksheets/sheet2.xml><?xml version="1.0" encoding="utf-8"?>
<ns0:worksheet xmlns:ns0="http://schemas.openxmlformats.org/spreadsheetml/2006/main">
  <ns0:sheetPr>
    <ns0:outlinePr summaryBelow="1" summaryRight="0"/>
    <ns0:pageSetUpPr fitToPage="1"/>
  </ns0:sheetPr>
  <ns0:dimension ref="A1:E28"/>
  <ns0:sheetViews>
    <ns0:sheetView showGridLines="0" workbookViewId="0">
      <ns0:pane xSplit="1" ySplit="9" topLeftCell="B10" activePane="bottomRight" state="frozen"/>
      <ns0:selection pane="topRight"/>
      <ns0:selection pane="bottomLeft"/>
      <ns0:selection pane="bottomRight" activeCell="A1" sqref="A1"/>
    </ns0:sheetView>
  </ns0:sheetViews>
  <ns0:sheetFormatPr baseColWidth="8" defaultRowHeight="15"/>
  <ns0:cols>
    <ns0:col width="36" customWidth="1" min="1" max="1"/>
    <ns0:col width="22" customWidth="1" min="2" max="2"/>
    <ns0:col width="22" customWidth="1" min="3" max="3"/>
    <ns0:col width="22" customWidth="1" min="4" max="4"/>
    <ns0:col width="22" customWidth="1" min="5" max="5"/>
  </ns0:cols>
  <ns0:sheetData>
    <ns0:row r="1">
      <ns0:c r="A1" s="1" t="inlineStr">
        <ns0:is>
          <ns0:t>TECHVESTOR | Dennis</ns0:t>
        </ns0:is>
      </ns0:c>
    </ns0:row>
    <ns0:row r="2">
      <ns0:c r="A2" s="2" t="inlineStr">
        <ns0:is>
          <ns0:t>Monthly income by scenario</ns0:t>
        </ns0:is>
      </ns0:c>
    </ns0:row>
    <ns0:row r="3" ht="30" customHeight="1">
      <ns0:c r="A3" s="3" t="inlineStr">
        <ns0:is>
          <ns0:t>Monthly USD • Hypothetical editable assumptions, not a forecast or promise</ns0:t>
        </ns0:is>
      </ns0:c>
    </ns0:row>
    <ns0:row r="4">
      <ns0:c r="B4" s="8" t="inlineStr">
        <ns0:is>
          <ns0:t>Selected scenario</ns0:t>
        </ns0:is>
      </ns0:c>
    </ns0:row>
    <ns0:row r="5">
      <ns0:c r="A5" s="9" t="inlineStr">
        <ns0:is>
          <ns0:t>Scenario</ns0:t>
        </ns0:is>
      </ns0:c>
      <ns0:c r="B5" s="9" t="str">
        <ns0:f>Inputs!B6</ns0:f>
        <ns0:v>Base</ns0:v>
      </ns0:c>
      <ns0:c r="C5" s="9" t="inlineStr">
        <ns0:is>
          <ns0:t>Base</ns0:t>
        </ns0:is>
      </ns0:c>
      <ns0:c r="D5" s="9" t="inlineStr">
        <ns0:is>
          <ns0:t>Conservative</ns0:t>
        </ns0:is>
      </ns0:c>
      <ns0:c r="E5" s="9" t="inlineStr">
        <ns0:is>
          <ns0:t>Upside</ns0:t>
        </ns0:is>
      </ns0:c>
    </ns0:row>
    <ns0:row r="6">
      <ns0:c r="A6" t="inlineStr">
        <ns0:is>
          <ns0:t>Occupancy factor</ns0:t>
        </ns0:is>
      </ns0:c>
      <ns0:c r="B6" s="10">
        <ns0:f>IF(Inputs!$B$6="Conservative",D6,IF(Inputs!$B$6="Upside",E6,C6))</ns0:f>
        <ns0:v>1.0</ns0:v>
      </ns0:c>
      <ns0:c r="C6" s="10" t="n">
        <ns0:v>1</ns0:v>
      </ns0:c>
      <ns0:c r="D6" s="10" t="n">
        <ns0:v>0.8</ns0:v>
      </ns0:c>
      <ns0:c r="E6" s="10" t="n">
        <ns0:v>1.1</ns0:v>
      </ns0:c>
    </ns0:row>
    <ns0:row r="7">
      <ns0:c r="A7" t="inlineStr">
        <ns0:is>
          <ns0:t>Nightly-rate factor</ns0:t>
        </ns0:is>
      </ns0:c>
      <ns0:c r="B7" s="10">
        <ns0:f>IF(Inputs!$B$6="Conservative",D7,IF(Inputs!$B$6="Upside",E7,C7))</ns0:f>
        <ns0:v>1.0</ns0:v>
      </ns0:c>
      <ns0:c r="C7" s="10" t="n">
        <ns0:v>1</ns0:v>
      </ns0:c>
      <ns0:c r="D7" s="10" t="n">
        <ns0:v>0.9</ns0:v>
      </ns0:c>
      <ns0:c r="E7" s="10" t="n">
        <ns0:v>1.1</ns0:v>
      </ns0:c>
    </ns0:row>
    <ns0:row r="8">
      <ns0:c r="A8" t="inlineStr">
        <ns0:is>
          <ns0:t>Operating-cost factor</ns0:t>
        </ns0:is>
      </ns0:c>
      <ns0:c r="B8" s="10">
        <ns0:f>IF(Inputs!$B$6="Conservative",D8,IF(Inputs!$B$6="Upside",E8,C8))</ns0:f>
        <ns0:v>1.0</ns0:v>
      </ns0:c>
      <ns0:c r="C8" s="10" t="n">
        <ns0:v>1</ns0:v>
      </ns0:c>
      <ns0:c r="D8" s="10" t="n">
        <ns0:v>1.1</ns0:v>
      </ns0:c>
      <ns0:c r="E8" s="10" t="n">
        <ns0:v>1</ns0:v>
      </ns0:c>
    </ns0:row>
    <ns0:row r="9"/>
    <ns0:row r="10">
      <ns0:c r="A10" t="inlineStr">
        <ns0:is>
          <ns0:t>Effective occupancy</ns0:t>
        </ns0:is>
      </ns0:c>
      <ns0:c r="B10" s="11">
        <ns0:f>MIN(1,Inputs!$B$10/100*B6)</ns0:f>
        <ns0:v>0.6</ns0:v>
      </ns0:c>
      <ns0:c r="C10" s="11">
        <ns0:f>MIN(1,Inputs!$B$10/100*C6)</ns0:f>
        <ns0:v>0.6</ns0:v>
      </ns0:c>
      <ns0:c r="D10" s="11">
        <ns0:f>MIN(1,Inputs!$B$10/100*D6)</ns0:f>
        <ns0:v>0.48</ns0:v>
      </ns0:c>
      <ns0:c r="E10" s="11">
        <ns0:f>MIN(1,Inputs!$B$10/100*E6)</ns0:f>
        <ns0:v>0.66</ns0:v>
      </ns0:c>
    </ns0:row>
    <ns0:row r="11">
      <ns0:c r="A11" t="inlineStr">
        <ns0:is>
          <ns0:t>Booked nights</ns0:t>
        </ns0:is>
      </ns0:c>
      <ns0:c r="B11" s="10">
        <ns0:f>MIN(Inputs!$B$9,Inputs!$B$9*Inputs!$B$10/100*B6)</ns0:f>
        <ns0:v>18.0</ns0:v>
      </ns0:c>
      <ns0:c r="C11" s="10">
        <ns0:f>MIN(Inputs!$B$9,Inputs!$B$9*Inputs!$B$10/100*C6)</ns0:f>
        <ns0:v>18.0</ns0:v>
      </ns0:c>
      <ns0:c r="D11" s="10">
        <ns0:f>MIN(Inputs!$B$9,Inputs!$B$9*Inputs!$B$10/100*D6)</ns0:f>
        <ns0:v>14.4</ns0:v>
      </ns0:c>
      <ns0:c r="E11" s="10">
        <ns0:f>MIN(Inputs!$B$9,Inputs!$B$9*Inputs!$B$10/100*E6)</ns0:f>
        <ns0:v>19.8</ns0:v>
      </ns0:c>
    </ns0:row>
    <ns0:row r="12">
      <ns0:c r="A12" t="inlineStr">
        <ns0:is>
          <ns0:t>Expected stays</ns0:t>
        </ns0:is>
      </ns0:c>
      <ns0:c r="B12" s="10">
        <ns0:f>B11/Inputs!$B$13</ns0:f>
        <ns0:v>6.0</ns0:v>
      </ns0:c>
      <ns0:c r="C12" s="10">
        <ns0:f>C11/Inputs!$B$13</ns0:f>
        <ns0:v>6.0</ns0:v>
      </ns0:c>
      <ns0:c r="D12" s="10">
        <ns0:f>D11/Inputs!$B$13</ns0:f>
        <ns0:v>4.8</ns0:v>
      </ns0:c>
      <ns0:c r="E12" s="10">
        <ns0:f>E11/Inputs!$B$13</ns0:f>
        <ns0:v>6.6000000000000005</ns0:v>
      </ns0:c>
    </ns0:row>
    <ns0:row r="13"/>
    <ns0:row r="14">
      <ns0:c r="A14" t="inlineStr">
        <ns0:is>
          <ns0:t>Room revenue</ns0:t>
        </ns0:is>
      </ns0:c>
      <ns0:c r="B14" s="12">
        <ns0:f>B11*Inputs!$B$11*B7</ns0:f>
        <ns0:v>3600.0</ns0:v>
      </ns0:c>
      <ns0:c r="C14" s="12">
        <ns0:f>C11*Inputs!$B$11*C7</ns0:f>
        <ns0:v>3600.0</ns0:v>
      </ns0:c>
      <ns0:c r="D14" s="12">
        <ns0:f>D11*Inputs!$B$11*D7</ns0:f>
        <ns0:v>2592.0</ns0:v>
      </ns0:c>
      <ns0:c r="E14" s="12">
        <ns0:f>E11*Inputs!$B$11*E7</ns0:f>
        <ns0:v>4356.0</ns0:v>
      </ns0:c>
    </ns0:row>
    <ns0:row r="15">
      <ns0:c r="A15" t="inlineStr">
        <ns0:is>
          <ns0:t>Guest charges</ns0:t>
        </ns0:is>
      </ns0:c>
      <ns0:c r="B15" s="12">
        <ns0:f>B12*Inputs!$B$12</ns0:f>
        <ns0:v>600.0</ns0:v>
      </ns0:c>
      <ns0:c r="C15" s="12">
        <ns0:f>C12*Inputs!$B$12</ns0:f>
        <ns0:v>600.0</ns0:v>
      </ns0:c>
      <ns0:c r="D15" s="12">
        <ns0:f>D12*Inputs!$B$12</ns0:f>
        <ns0:v>480.0</ns0:v>
      </ns0:c>
      <ns0:c r="E15" s="12">
        <ns0:f>E12*Inputs!$B$12</ns0:f>
        <ns0:v>660.0</ns0:v>
      </ns0:c>
    </ns0:row>
    <ns0:row r="16">
      <ns0:c r="A16" s="13" t="inlineStr">
        <ns0:is>
          <ns0:t>Gross revenue</ns0:t>
        </ns0:is>
      </ns0:c>
      <ns0:c r="B16" s="14">
        <ns0:f>B14+B15</ns0:f>
        <ns0:v>4200.0</ns0:v>
      </ns0:c>
      <ns0:c r="C16" s="14">
        <ns0:f>C14+C15</ns0:f>
        <ns0:v>4200.0</ns0:v>
      </ns0:c>
      <ns0:c r="D16" s="14">
        <ns0:f>D14+D15</ns0:f>
        <ns0:v>3072.0</ns0:v>
      </ns0:c>
      <ns0:c r="E16" s="14">
        <ns0:f>E14+E15</ns0:f>
        <ns0:v>5016.0</ns0:v>
      </ns0:c>
    </ns0:row>
    <ns0:row r="17"/>
    <ns0:row r="18">
      <ns0:c r="A18" t="inlineStr">
        <ns0:is>
          <ns0:t>Platform host fee</ns0:t>
        </ns0:is>
      </ns0:c>
      <ns0:c r="B18" s="12">
        <ns0:f>B16*Inputs!$B$14/100</ns0:f>
        <ns0:v>126.0</ns0:v>
      </ns0:c>
      <ns0:c r="C18" s="12">
        <ns0:f>C16*Inputs!$B$14/100</ns0:f>
        <ns0:v>126.0</ns0:v>
      </ns0:c>
      <ns0:c r="D18" s="12">
        <ns0:f>D16*Inputs!$B$14/100</ns0:f>
        <ns0:v>92.16</ns0:v>
      </ns0:c>
      <ns0:c r="E18" s="12">
        <ns0:f>E16*Inputs!$B$14/100</ns0:f>
        <ns0:v>150.48</ns0:v>
      </ns0:c>
    </ns0:row>
    <ns0:row r="19">
      <ns0:c r="A19" t="inlineStr">
        <ns0:is>
          <ns0:t>Cohost fee</ns0:t>
        </ns0:is>
      </ns0:c>
      <ns0:c r="B19" s="12">
        <ns0:f>B16*Inputs!$B$15/100</ns0:f>
        <ns0:v>420.0</ns0:v>
      </ns0:c>
      <ns0:c r="C19" s="12">
        <ns0:f>C16*Inputs!$B$15/100</ns0:f>
        <ns0:v>420.0</ns0:v>
      </ns0:c>
      <ns0:c r="D19" s="12">
        <ns0:f>D16*Inputs!$B$15/100</ns0:f>
        <ns0:v>307.2</ns0:v>
      </ns0:c>
      <ns0:c r="E19" s="12">
        <ns0:f>E16*Inputs!$B$15/100</ns0:f>
        <ns0:v>501.6</ns0:v>
      </ns0:c>
    </ns0:row>
    <ns0:row r="20">
      <ns0:c r="A20" s="13" t="inlineStr">
        <ns0:is>
          <ns0:t>Payout after host/cohost fees</ns0:t>
        </ns0:is>
      </ns0:c>
      <ns0:c r="B20" s="14">
        <ns0:f>B16-B18-B19</ns0:f>
        <ns0:v>3654.0</ns0:v>
      </ns0:c>
      <ns0:c r="C20" s="14">
        <ns0:f>C16-C18-C19</ns0:f>
        <ns0:v>3654.0</ns0:v>
      </ns0:c>
      <ns0:c r="D20" s="14">
        <ns0:f>D16-D18-D19</ns0:f>
        <ns0:v>2672.6400000000003</ns0:v>
      </ns0:c>
      <ns0:c r="E20" s="14">
        <ns0:f>E16-E18-E19</ns0:f>
        <ns0:v>4363.92</ns0:v>
      </ns0:c>
    </ns0:row>
    <ns0:row r="21"/>
    <ns0:row r="22">
      <ns0:c r="A22" t="inlineStr">
        <ns0:is>
          <ns0:t>Other operating costs</ns0:t>
        </ns0:is>
      </ns0:c>
      <ns0:c r="B22" s="12">
        <ns0:f>(Inputs!$B$16+B12*Inputs!$B$17+B11*Inputs!$B$18+B16*Inputs!$B$19/100)*B8</ns0:f>
        <ns0:v>1660.0</ns0:v>
      </ns0:c>
      <ns0:c r="C22" s="12">
        <ns0:f>(Inputs!$B$16+C12*Inputs!$B$17+C11*Inputs!$B$18+C16*Inputs!$B$19/100)*C8</ns0:f>
        <ns0:v>1660.0</ns0:v>
      </ns0:c>
      <ns0:c r="D22" s="12">
        <ns0:f>(Inputs!$B$16+D12*Inputs!$B$17+D11*Inputs!$B$18+D16*Inputs!$B$19/100)*D8</ns0:f>
        <ns0:v>1680.8000000000002</ns0:v>
      </ns0:c>
      <ns0:c r="E22" s="12">
        <ns0:f>(Inputs!$B$16+E12*Inputs!$B$17+E11*Inputs!$B$18+E16*Inputs!$B$19/100)*E8</ns0:f>
        <ns0:v>1726.0</ns0:v>
      </ns0:c>
    </ns0:row>
    <ns0:row r="23">
      <ns0:c r="A23" s="13" t="inlineStr">
        <ns0:is>
          <ns0:t>Net operating income (NOI)</ns0:t>
        </ns0:is>
      </ns0:c>
      <ns0:c r="B23" s="14">
        <ns0:f>B20-B22</ns0:f>
        <ns0:v>1994.0</ns0:v>
      </ns0:c>
      <ns0:c r="C23" s="14">
        <ns0:f>C20-C22</ns0:f>
        <ns0:v>1994.0</ns0:v>
      </ns0:c>
      <ns0:c r="D23" s="14">
        <ns0:f>D20-D22</ns0:f>
        <ns0:v>991.8400000000001</ns0:v>
      </ns0:c>
      <ns0:c r="E23" s="14">
        <ns0:f>E20-E22</ns0:f>
        <ns0:v>2637.92</ns0:v>
      </ns0:c>
    </ns0:row>
    <ns0:row r="24"/>
    <ns0:row r="25">
      <ns0:c r="A25" t="inlineStr">
        <ns0:is>
          <ns0:t>Reserve</ns0:t>
        </ns0:is>
      </ns0:c>
      <ns0:c r="B25" s="12">
        <ns0:f>Inputs!$B$20</ns0:f>
        <ns0:v>300.0</ns0:v>
      </ns0:c>
      <ns0:c r="C25" s="12">
        <ns0:f>Inputs!$B$20</ns0:f>
        <ns0:v>300.0</ns0:v>
      </ns0:c>
      <ns0:c r="D25" s="12">
        <ns0:f>Inputs!$B$20</ns0:f>
        <ns0:v>300.0</ns0:v>
      </ns0:c>
      <ns0:c r="E25" s="12">
        <ns0:f>Inputs!$B$20</ns0:f>
        <ns0:v>300.0</ns0:v>
      </ns0:c>
    </ns0:row>
    <ns0:row r="26">
      <ns0:c r="A26" t="inlineStr">
        <ns0:is>
          <ns0:t>Loan principal</ns0:t>
        </ns0:is>
      </ns0:c>
      <ns0:c r="B26" s="12">
        <ns0:f>Inputs!$B$21</ns0:f>
        <ns0:v>500.0</ns0:v>
      </ns0:c>
      <ns0:c r="C26" s="12">
        <ns0:f>Inputs!$B$21</ns0:f>
        <ns0:v>500.0</ns0:v>
      </ns0:c>
      <ns0:c r="D26" s="12">
        <ns0:f>Inputs!$B$21</ns0:f>
        <ns0:v>500.0</ns0:v>
      </ns0:c>
      <ns0:c r="E26" s="12">
        <ns0:f>Inputs!$B$21</ns0:f>
        <ns0:v>500.0</ns0:v>
      </ns0:c>
    </ns0:row>
    <ns0:row r="27">
      <ns0:c r="A27" t="inlineStr">
        <ns0:is>
          <ns0:t>Loan interest</ns0:t>
        </ns0:is>
      </ns0:c>
      <ns0:c r="B27" s="12">
        <ns0:f>Inputs!$B$22</ns0:f>
        <ns0:v>400.0</ns0:v>
      </ns0:c>
      <ns0:c r="C27" s="12">
        <ns0:f>Inputs!$B$22</ns0:f>
        <ns0:v>400.0</ns0:v>
      </ns0:c>
      <ns0:c r="D27" s="12">
        <ns0:f>Inputs!$B$22</ns0:f>
        <ns0:v>400.0</ns0:v>
      </ns0:c>
      <ns0:c r="E27" s="12">
        <ns0:f>Inputs!$B$22</ns0:f>
        <ns0:v>400.0</ns0:v>
      </ns0:c>
    </ns0:row>
    <ns0:row r="28">
      <ns0:c r="A28" s="13" t="inlineStr">
        <ns0:is>
          <ns0:t>Monthly cash flow</ns0:t>
        </ns0:is>
      </ns0:c>
      <ns0:c r="B28" s="14">
        <ns0:f>B23-B25-B26-B27</ns0:f>
        <ns0:v>794.0</ns0:v>
      </ns0:c>
      <ns0:c r="C28" s="14">
        <ns0:f>C23-C25-C26-C27</ns0:f>
        <ns0:v>794.0</ns0:v>
      </ns0:c>
      <ns0:c r="D28" s="14">
        <ns0:f>D23-D25-D26-D27</ns0:f>
        <ns0:v>-208.15999999999985</ns0:v>
      </ns0:c>
      <ns0:c r="E28" s="14">
        <ns0:f>E23-E25-E26-E27</ns0:f>
        <ns0:v>1437.92</ns0:v>
      </ns0:c>
    </ns0:row>
  </ns0:sheetData>
  <ns0:mergeCells count="3">
    <ns0:mergeCell ref="A2:E2"/>
    <ns0:mergeCell ref="A1:E1"/>
    <ns0:mergeCell ref="A3:E3"/>
  </ns0:mergeCells>
  <ns0:printOptions horizontalCentered="1"/>
  <ns0:pageMargins left="0.75" right="0.75" top="1" bottom="1" header="0.5" footer="0.5"/>
  <ns0:pageSetup orientation="landscape" paperSize="9" fitToHeight="1" fitToWidth="1"/>
</ns0:worksheet>
</file>

<file path=xl/worksheets/sheet3.xml><?xml version="1.0" encoding="utf-8"?>
<ns0:worksheet xmlns:ns0="http://schemas.openxmlformats.org/spreadsheetml/2006/main">
  <ns0:sheetPr>
    <ns0:outlinePr summaryBelow="1" summaryRight="0"/>
    <ns0:pageSetUpPr fitToPage="1"/>
  </ns0:sheetPr>
  <ns0:dimension ref="A1:E16"/>
  <ns0:sheetViews>
    <ns0:sheetView showGridLines="0" workbookViewId="0">
      <ns0:pane xSplit="1" ySplit="9" topLeftCell="B10" activePane="bottomRight" state="frozen"/>
      <ns0:selection pane="topRight"/>
      <ns0:selection pane="bottomLeft"/>
      <ns0:selection pane="bottomRight" activeCell="A1" sqref="A1"/>
    </ns0:sheetView>
  </ns0:sheetViews>
  <ns0:sheetFormatPr baseColWidth="8" defaultRowHeight="15"/>
  <ns0:cols>
    <ns0:col width="36" customWidth="1" min="1" max="1"/>
    <ns0:col width="22" customWidth="1" min="2" max="2"/>
    <ns0:col width="22" customWidth="1" min="3" max="3"/>
    <ns0:col width="22" customWidth="1" min="4" max="4"/>
    <ns0:col width="22" customWidth="1" min="5" max="5"/>
  </ns0:cols>
  <ns0:sheetData>
    <ns0:row r="1">
      <ns0:c r="A1" s="1" t="inlineStr">
        <ns0:is>
          <ns0:t>TECHVESTOR | Dennis</ns0:t>
        </ns0:is>
      </ns0:c>
    </ns0:row>
    <ns0:row r="2">
      <ns0:c r="A2" s="2" t="inlineStr">
        <ns0:is>
          <ns0:t>Definitions and calculation rules</ns0:t>
        </ns0:is>
      </ns0:c>
    </ns0:row>
    <ns0:row r="3" ht="30" customHeight="1">
      <ns0:c r="A3" s="3" t="inlineStr">
        <ns0:is>
          <ns0:t>Monthly USD • Hypothetical editable assumptions, not a forecast or promise</ns0:t>
        </ns0:is>
      </ns0:c>
    </ns0:row>
    <ns0:row r="4"/>
    <ns0:row r="5"/>
    <ns0:row r="6" ht="61" customHeight="1">
      <ns0:c r="A6" t="inlineStr">
        <ns0:is>
          <ns0:t>Purpose</ns0:t>
        </ns0:is>
      </ns0:c>
      <ns0:c r="B6" s="6" t="inlineStr">
        <ns0:is>
          <ns0:t>Educational monthly scenario comparison. All defaults are hypothetical and editable; results are not a forecast, guarantee, tax calculation, or investment advice.</ns0:t>
        </ns0:is>
      </ns0:c>
    </ns0:row>
    <ns0:row r="7" ht="61" customHeight="1">
      <ns0:c r="A7" t="inlineStr">
        <ns0:is>
          <ns0:t>Scenario assumptions</ns0:t>
        </ns0:is>
      </ns0:c>
      <ns0:c r="B7" s="6" t="inlineStr">
        <ns0:is>
          <ns0:t>Base: occupancy ×1, rate ×1, operating costs ×1. Conservative: occupancy ×0.8, rate ×0.9, operating costs ×1.1. Upside: occupancy ×1.1, rate ×1.1, operating costs ×1.</ns0:t>
        </ns0:is>
      </ns0:c>
    </ns0:row>
    <ns0:row r="8" ht="61" customHeight="1">
      <ns0:c r="A8" t="inlineStr">
        <ns0:is>
          <ns0:t>Booked nights and stays</ns0:t>
        </ns0:is>
      </ns0:c>
      <ns0:c r="B8" s="6" t="inlineStr">
        <ns0:is>
          <ns0:t>Booked nights = min(nights offered, nights offered × occupancy / 100 × scenario occupancy factor). Expected stays = booked nights / average stay. Fractional values are intentional.</ns0:t>
        </ns0:is>
      </ns0:c>
    </ns0:row>
    <ns0:row r="9" ht="61" customHeight="1">
      <ns0:c r="A9" t="inlineStr">
        <ns0:is>
          <ns0:t>Revenue</ns0:t>
        </ns0:is>
      </ns0:c>
      <ns0:c r="B9" s="6" t="inlineStr">
        <ns0:is>
          <ns0:t>Room revenue = booked nights × nightly rate × rate factor. Guest charges = expected stays × charges per stay. Gross = room revenue + guest charges.</ns0:t>
        </ns0:is>
      </ns0:c>
    </ns0:row>
    <ns0:row r="10" ht="61" customHeight="1">
      <ns0:c r="A10" t="inlineStr">
        <ns0:is>
          <ns0:t>Host and cohost fees</ns0:t>
        </ns0:is>
      </ns0:c>
      <ns0:c r="B10" s="6" t="inlineStr">
        <ns0:is>
          <ns0:t>Each fee = gross × its entered percentage / 100. Payout = gross − platform host fee − cohost fee. These fees are not repeated in other operating costs.</ns0:t>
        </ns0:is>
      </ns0:c>
    </ns0:row>
    <ns0:row r="11" ht="61" customHeight="1">
      <ns0:c r="A11" t="inlineStr">
        <ns0:is>
          <ns0:t>Other operating costs</ns0:t>
        </ns0:is>
      </ns0:c>
      <ns0:c r="B11" s="6" t="inlineStr">
        <ns0:is>
          <ns0:t>(Fixed costs + expected stays × cost per stay + booked nights × cost per night + gross × additional management fee / 100) × scenario cost factor.</ns0:t>
        </ns0:is>
      </ns0:c>
    </ns0:row>
    <ns0:row r="12" ht="61" customHeight="1">
      <ns0:c r="A12" t="inlineStr">
        <ns0:is>
          <ns0:t>NOI</ns0:t>
        </ns0:is>
      </ns0:c>
      <ns0:c r="B12" s="6" t="inlineStr">
        <ns0:is>
          <ns0:t>Payout − other operating costs. Reserves and debt payments are excluded from NOI in this model.</ns0:t>
        </ns0:is>
      </ns0:c>
    </ns0:row>
    <ns0:row r="13" ht="61" customHeight="1">
      <ns0:c r="A13" t="inlineStr">
        <ns0:is>
          <ns0:t>Monthly cash flow</ns0:t>
        </ns0:is>
      </ns0:c>
      <ns0:c r="B13" s="6" t="inlineStr">
        <ns0:is>
          <ns0:t>NOI − monthly reserve − loan principal − loan interest. Reserve and debt do not receive scenario cost multipliers.</ns0:t>
        </ns0:is>
      </ns0:c>
    </ns0:row>
    <ns0:row r="14" ht="61" customHeight="1">
      <ns0:c r="A14" t="inlineStr">
        <ns0:is>
          <ns0:t>Avoid double counting</ns0:t>
        </ns0:is>
      </ns0:c>
      <ns0:c r="B14" s="6" t="inlineStr">
        <ns0:is>
          <ns0:t>The management fee is additional only and defaults to zero. Do not enter the same cohost or management cost twice. Enter all remaining property operating costs in the applicable cost inputs.</ns0:t>
        </ns0:is>
      </ns0:c>
    </ns0:row>
    <ns0:row r="15" ht="61" customHeight="1">
      <ns0:c r="A15" t="inlineStr">
        <ns0:is>
          <ns0:t>Editing and recalculation</ns0:t>
        </ns0:is>
      </ns0:c>
      <ns0:c r="B15" s="6" t="inlineStr">
        <ns0:is>
          <ns0:t>Edit purple cells on Inputs. Select a scenario to populate the Selected column (B) on Monthly Results; columns C–E always show all three scenarios. Open with automatic formula calculation enabled.</ns0:t>
        </ns0:is>
      </ns0:c>
    </ns0:row>
    <ns0:row r="16" ht="61" customHeight="1">
      <ns0:c r="A16" t="inlineStr">
        <ns0:is>
          <ns0:t>Attribution</ns0:t>
        </ns0:is>
      </ns0:c>
      <ns0:c r="B16" s="6" t="inlineStr">
        <ns0:is>
          <ns0:t>Created by Dennis / Techvestor.</ns0:t>
        </ns0:is>
      </ns0:c>
    </ns0:row>
  </ns0:sheetData>
  <ns0:mergeCells count="14">
    <ns0:mergeCell ref="B9:E9"/>
    <ns0:mergeCell ref="B8:E8"/>
    <ns0:mergeCell ref="A2:E2"/>
    <ns0:mergeCell ref="B12:E12"/>
    <ns0:mergeCell ref="B13:E13"/>
    <ns0:mergeCell ref="B6:E6"/>
    <ns0:mergeCell ref="B16:E16"/>
    <ns0:mergeCell ref="B15:E15"/>
    <ns0:mergeCell ref="B7:E7"/>
    <ns0:mergeCell ref="A1:E1"/>
    <ns0:mergeCell ref="B11:E11"/>
    <ns0:mergeCell ref="B10:E10"/>
    <ns0:mergeCell ref="B14:E14"/>
    <ns0:mergeCell ref="A3:E3"/>
  </ns0:mergeCells>
  <ns0:printOptions horizontalCentered="1"/>
  <ns0:pageMargins left="0.75" right="0.75" top="1" bottom="1" header="0.5" footer="0.5"/>
  <ns0:pageSetup orientation="landscape" paperSize="9" fitToHeight="1" fitToWidth="1"/>
</ns0: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Dennis / Techvestor</dc:creator>
  <dc:title xmlns:dc="http://purl.org/dc/elements/1.1/">Techvestor Airbnb Income Calculator</dc:title>
  <dc:description xmlns:dc="http://purl.org/dc/elements/1.1/">Created by Dennis / Techvestor. Editable hypothetical inputs; monthly USD. Not a forecast or investment promise.</dc:description>
  <dc:subject xmlns:dc="http://purl.org/dc/elements/1.1/">Monthly hypothetical Airbnb income scenarios</dc:subject>
  <dcterms:created xmlns:dcterms="http://purl.org/dc/terms/" xmlns:xsi="http://www.w3.org/2001/XMLSchema-instance" xsi:type="dcterms:W3CDTF">2026-10-21T17:35:36Z</dcterms:created>
  <dcterms:modified xmlns:dcterms="http://purl.org/dc/terms/" xmlns:xsi="http://www.w3.org/2001/XMLSchema-instance" xsi:type="dcterms:W3CDTF">2026-10-21T17:35:36Z</dcterms:modified>
  <cp:lastModifiedBy>Dennis / Techvestor</cp:lastModifiedBy>
</cp:coreProperties>
</file>